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<sst xmlns="http://schemas.openxmlformats.org/spreadsheetml/2006/main" count="39" uniqueCount="32">
  <si>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Simulador</t>
  </si>
  <si>
    <t>Doação Lei Imposto de Renda (UPF e OSCIP)</t>
  </si>
  <si>
    <t>FUMCAD e Lei do Incentivo ao Esporte</t>
  </si>
  <si>
    <t>Lei Rouanet art 18 (100%)</t>
  </si>
  <si>
    <t>Lei Rouanet art 26 (parcial)</t>
  </si>
  <si>
    <t>Preencher</t>
  </si>
  <si>
    <t>Lucro Operacional da empresa tributada pelo Lucro Real</t>
  </si>
  <si>
    <t>Mês base do lucro</t>
  </si>
  <si>
    <t>Doação / Patrocionio</t>
  </si>
  <si>
    <t xml:space="preserve"> Recibo IN87 </t>
  </si>
  <si>
    <t>Imposto de Renda e Contribuição Social sem doação</t>
  </si>
  <si>
    <t>Base de Calculo</t>
  </si>
  <si>
    <t xml:space="preserve">   Imposto de Renda</t>
  </si>
  <si>
    <t xml:space="preserve">   Adicional do Imposto de Renda</t>
  </si>
  <si>
    <t xml:space="preserve">   Contribuição Social</t>
  </si>
  <si>
    <t>Total da carga tributária sem a doação</t>
  </si>
  <si>
    <t>Imposto de Renda e Contribuição Social com doação</t>
  </si>
  <si>
    <t>Doação</t>
  </si>
  <si>
    <t>Patrocionio e Doação</t>
  </si>
  <si>
    <t>Doação (40%)</t>
  </si>
  <si>
    <t>Patrocinio (30%)</t>
  </si>
  <si>
    <t>Lucro Operacional</t>
  </si>
  <si>
    <t>Limite 2% L.O.</t>
  </si>
  <si>
    <t xml:space="preserve">   Dedução direta do Imposto Devido</t>
  </si>
  <si>
    <t>Limite 1% IR</t>
  </si>
  <si>
    <t>Limite 4% IR</t>
  </si>
  <si>
    <t>Total da carga tributária com a doação</t>
  </si>
  <si>
    <t>Resumo</t>
  </si>
  <si>
    <t>Valor doação / patrocionio</t>
  </si>
  <si>
    <t>parcela dedutivel da doação / patrocionio</t>
  </si>
  <si>
    <t>retorno carga tributária</t>
  </si>
  <si>
    <t>percentual do retorno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</si>
</sst>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_-&quot;R$ &quot;* #,##0.00_-;&quot;-R$ &quot;* #,##0.00_-;_-&quot;R$ &quot;* \-??_-;_-@_-"/>
    <numFmt numFmtId="167" formatCode="_-* #,##0_-;\-* #,##0_-;_-* \-??_-;_-@_-"/>
    <numFmt numFmtId="168" formatCode="0%"/>
    <numFmt numFmtId="169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15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 applyProtection="1">
      <alignment horizontal="center" vertical="top" wrapText="1"/>
      <protection hidden="1"/>
    </xf>
    <xf numFmtId="164" fontId="3" fillId="2" borderId="1" xfId="0" applyFont="1" applyFill="1" applyBorder="1" applyAlignment="1" applyProtection="1">
      <alignment horizontal="center" vertical="center"/>
      <protection hidden="1"/>
    </xf>
    <xf numFmtId="164" fontId="0" fillId="3" borderId="2" xfId="0" applyFont="1" applyFill="1" applyBorder="1" applyAlignment="1" applyProtection="1">
      <alignment/>
      <protection hidden="1"/>
    </xf>
    <xf numFmtId="165" fontId="0" fillId="3" borderId="3" xfId="15" applyFont="1" applyFill="1" applyBorder="1" applyAlignment="1" applyProtection="1">
      <alignment/>
      <protection hidden="1"/>
    </xf>
    <xf numFmtId="165" fontId="0" fillId="3" borderId="2" xfId="15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/>
      <protection hidden="1"/>
    </xf>
    <xf numFmtId="164" fontId="0" fillId="3" borderId="4" xfId="0" applyFont="1" applyFill="1" applyBorder="1" applyAlignment="1" applyProtection="1">
      <alignment/>
      <protection hidden="1"/>
    </xf>
    <xf numFmtId="164" fontId="3" fillId="4" borderId="5" xfId="0" applyFont="1" applyFill="1" applyBorder="1" applyAlignment="1" applyProtection="1">
      <alignment horizontal="center" vertical="center" textRotation="180"/>
      <protection locked="0"/>
    </xf>
    <xf numFmtId="164" fontId="0" fillId="3" borderId="6" xfId="0" applyFont="1" applyFill="1" applyBorder="1" applyAlignment="1" applyProtection="1">
      <alignment/>
      <protection hidden="1"/>
    </xf>
    <xf numFmtId="166" fontId="0" fillId="0" borderId="5" xfId="17" applyFont="1" applyFill="1" applyBorder="1" applyAlignment="1" applyProtection="1">
      <alignment/>
      <protection locked="0"/>
    </xf>
    <xf numFmtId="165" fontId="0" fillId="3" borderId="6" xfId="15" applyFont="1" applyFill="1" applyBorder="1" applyAlignment="1" applyProtection="1">
      <alignment/>
      <protection hidden="1"/>
    </xf>
    <xf numFmtId="164" fontId="0" fillId="3" borderId="0" xfId="0" applyFont="1" applyFill="1" applyBorder="1" applyAlignment="1" applyProtection="1">
      <alignment/>
      <protection hidden="1"/>
    </xf>
    <xf numFmtId="167" fontId="0" fillId="0" borderId="5" xfId="15" applyNumberFormat="1" applyFont="1" applyFill="1" applyBorder="1" applyAlignment="1" applyProtection="1">
      <alignment/>
      <protection locked="0"/>
    </xf>
    <xf numFmtId="167" fontId="0" fillId="3" borderId="6" xfId="15" applyNumberFormat="1" applyFont="1" applyFill="1" applyBorder="1" applyAlignment="1" applyProtection="1">
      <alignment/>
      <protection hidden="1"/>
    </xf>
    <xf numFmtId="165" fontId="4" fillId="3" borderId="0" xfId="20" applyNumberFormat="1" applyFont="1" applyFill="1" applyBorder="1" applyAlignment="1" applyProtection="1">
      <alignment horizontal="center"/>
      <protection hidden="1"/>
    </xf>
    <xf numFmtId="165" fontId="0" fillId="3" borderId="0" xfId="15" applyFont="1" applyFill="1" applyBorder="1" applyAlignment="1" applyProtection="1">
      <alignment/>
      <protection hidden="1"/>
    </xf>
    <xf numFmtId="165" fontId="0" fillId="3" borderId="7" xfId="15" applyFont="1" applyFill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5" fillId="2" borderId="1" xfId="0" applyFont="1" applyFill="1" applyBorder="1" applyAlignment="1" applyProtection="1">
      <alignment horizontal="center"/>
      <protection hidden="1"/>
    </xf>
    <xf numFmtId="164" fontId="5" fillId="4" borderId="8" xfId="0" applyFont="1" applyFill="1" applyBorder="1" applyAlignment="1" applyProtection="1">
      <alignment/>
      <protection hidden="1"/>
    </xf>
    <xf numFmtId="165" fontId="5" fillId="4" borderId="9" xfId="15" applyFont="1" applyFill="1" applyBorder="1" applyAlignment="1" applyProtection="1">
      <alignment/>
      <protection hidden="1"/>
    </xf>
    <xf numFmtId="165" fontId="5" fillId="4" borderId="8" xfId="15" applyFont="1" applyFill="1" applyBorder="1" applyAlignment="1" applyProtection="1">
      <alignment/>
      <protection hidden="1"/>
    </xf>
    <xf numFmtId="164" fontId="5" fillId="4" borderId="9" xfId="0" applyFont="1" applyFill="1" applyBorder="1" applyAlignment="1" applyProtection="1">
      <alignment/>
      <protection hidden="1"/>
    </xf>
    <xf numFmtId="165" fontId="5" fillId="4" borderId="10" xfId="15" applyFont="1" applyFill="1" applyBorder="1" applyAlignment="1" applyProtection="1">
      <alignment/>
      <protection hidden="1"/>
    </xf>
    <xf numFmtId="165" fontId="0" fillId="3" borderId="3" xfId="15" applyFont="1" applyFill="1" applyBorder="1" applyAlignment="1" applyProtection="1">
      <alignment horizontal="right"/>
      <protection hidden="1"/>
    </xf>
    <xf numFmtId="164" fontId="0" fillId="3" borderId="3" xfId="0" applyFont="1" applyFill="1" applyBorder="1" applyAlignment="1" applyProtection="1">
      <alignment horizontal="center"/>
      <protection hidden="1"/>
    </xf>
    <xf numFmtId="165" fontId="0" fillId="3" borderId="4" xfId="15" applyFont="1" applyFill="1" applyBorder="1" applyAlignment="1" applyProtection="1">
      <alignment horizontal="center"/>
      <protection hidden="1"/>
    </xf>
    <xf numFmtId="165" fontId="2" fillId="3" borderId="0" xfId="15" applyFont="1" applyFill="1" applyBorder="1" applyAlignment="1" applyProtection="1">
      <alignment/>
      <protection hidden="1"/>
    </xf>
    <xf numFmtId="165" fontId="2" fillId="3" borderId="7" xfId="15" applyFont="1" applyFill="1" applyBorder="1" applyAlignment="1" applyProtection="1">
      <alignment/>
      <protection hidden="1"/>
    </xf>
    <xf numFmtId="165" fontId="2" fillId="3" borderId="6" xfId="15" applyFont="1" applyFill="1" applyBorder="1" applyAlignment="1" applyProtection="1">
      <alignment/>
      <protection hidden="1"/>
    </xf>
    <xf numFmtId="164" fontId="2" fillId="3" borderId="6" xfId="0" applyFont="1" applyFill="1" applyBorder="1" applyAlignment="1" applyProtection="1">
      <alignment/>
      <protection hidden="1"/>
    </xf>
    <xf numFmtId="164" fontId="2" fillId="3" borderId="2" xfId="0" applyFont="1" applyFill="1" applyBorder="1" applyAlignment="1" applyProtection="1">
      <alignment/>
      <protection hidden="1"/>
    </xf>
    <xf numFmtId="165" fontId="2" fillId="3" borderId="4" xfId="15" applyFont="1" applyFill="1" applyBorder="1" applyAlignment="1" applyProtection="1">
      <alignment/>
      <protection hidden="1"/>
    </xf>
    <xf numFmtId="165" fontId="2" fillId="3" borderId="3" xfId="15" applyFont="1" applyFill="1" applyBorder="1" applyAlignment="1" applyProtection="1">
      <alignment/>
      <protection hidden="1"/>
    </xf>
    <xf numFmtId="165" fontId="2" fillId="3" borderId="2" xfId="15" applyFont="1" applyFill="1" applyBorder="1" applyAlignment="1" applyProtection="1">
      <alignment/>
      <protection hidden="1"/>
    </xf>
    <xf numFmtId="164" fontId="2" fillId="3" borderId="11" xfId="0" applyFont="1" applyFill="1" applyBorder="1" applyAlignment="1" applyProtection="1">
      <alignment/>
      <protection hidden="1"/>
    </xf>
    <xf numFmtId="165" fontId="2" fillId="3" borderId="12" xfId="15" applyFont="1" applyFill="1" applyBorder="1" applyAlignment="1" applyProtection="1">
      <alignment/>
      <protection hidden="1"/>
    </xf>
    <xf numFmtId="165" fontId="2" fillId="3" borderId="13" xfId="15" applyFont="1" applyFill="1" applyBorder="1" applyAlignment="1" applyProtection="1">
      <alignment/>
      <protection hidden="1"/>
    </xf>
    <xf numFmtId="165" fontId="2" fillId="3" borderId="11" xfId="15" applyFont="1" applyFill="1" applyBorder="1" applyAlignment="1" applyProtection="1">
      <alignment/>
      <protection hidden="1"/>
    </xf>
    <xf numFmtId="164" fontId="3" fillId="4" borderId="11" xfId="0" applyFont="1" applyFill="1" applyBorder="1" applyAlignment="1" applyProtection="1">
      <alignment/>
      <protection hidden="1"/>
    </xf>
    <xf numFmtId="169" fontId="3" fillId="4" borderId="12" xfId="19" applyNumberFormat="1" applyFont="1" applyFill="1" applyBorder="1" applyAlignment="1" applyProtection="1">
      <alignment/>
      <protection hidden="1"/>
    </xf>
    <xf numFmtId="165" fontId="3" fillId="4" borderId="13" xfId="15" applyFont="1" applyFill="1" applyBorder="1" applyAlignment="1" applyProtection="1">
      <alignment/>
      <protection hidden="1"/>
    </xf>
    <xf numFmtId="169" fontId="3" fillId="4" borderId="13" xfId="19" applyNumberFormat="1" applyFont="1" applyFill="1" applyBorder="1" applyAlignment="1" applyProtection="1">
      <alignment/>
      <protection hidden="1"/>
    </xf>
    <xf numFmtId="164" fontId="3" fillId="4" borderId="13" xfId="0" applyFont="1" applyFill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ceita.fazenda.gov.br/legislacao/ins/ant2001/ant1997/1996/insrf08796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1"/>
  <sheetViews>
    <sheetView showGridLines="0" showRowColHeaders="0" tabSelected="1" workbookViewId="0" topLeftCell="A1">
      <selection activeCell="B2" sqref="B2"/>
    </sheetView>
  </sheetViews>
  <sheetFormatPr defaultColWidth="9.140625" defaultRowHeight="15"/>
  <cols>
    <col min="1" max="1" width="3.7109375" style="1" customWidth="1"/>
    <col min="2" max="2" width="54.140625" style="1" customWidth="1"/>
    <col min="3" max="3" width="13.57421875" style="1" customWidth="1"/>
    <col min="4" max="5" width="15.7109375" style="2" customWidth="1"/>
    <col min="6" max="11" width="15.7109375" style="1" customWidth="1"/>
    <col min="12" max="16384" width="9.140625" style="1" customWidth="1"/>
  </cols>
  <sheetData>
    <row r="2" ht="42.75" customHeight="1"/>
    <row r="4" spans="2:11" s="3" customFormat="1" ht="12.75" customHeight="1">
      <c r="B4" s="4" t="s">
        <v>0</v>
      </c>
      <c r="C4" s="5" t="s">
        <v>1</v>
      </c>
      <c r="D4" s="5"/>
      <c r="E4" s="5" t="s">
        <v>2</v>
      </c>
      <c r="F4" s="5"/>
      <c r="G4" s="6" t="s">
        <v>3</v>
      </c>
      <c r="H4" s="6"/>
      <c r="I4" s="6" t="s">
        <v>4</v>
      </c>
      <c r="J4" s="6"/>
      <c r="K4" s="6"/>
    </row>
    <row r="5" spans="3:11" s="3" customFormat="1" ht="12.75">
      <c r="C5" s="5"/>
      <c r="D5" s="5"/>
      <c r="E5" s="5"/>
      <c r="F5" s="5"/>
      <c r="G5" s="6"/>
      <c r="H5" s="6"/>
      <c r="I5" s="6"/>
      <c r="J5" s="6"/>
      <c r="K5" s="6"/>
    </row>
    <row r="6" spans="2:11" ht="12.75">
      <c r="B6" s="7"/>
      <c r="C6" s="7"/>
      <c r="D6" s="8"/>
      <c r="E6" s="9"/>
      <c r="F6" s="10"/>
      <c r="G6" s="7"/>
      <c r="H6" s="10"/>
      <c r="I6" s="7"/>
      <c r="J6" s="10"/>
      <c r="K6" s="11"/>
    </row>
    <row r="7" spans="1:11" ht="12.75">
      <c r="A7" s="12" t="s">
        <v>5</v>
      </c>
      <c r="B7" s="13" t="s">
        <v>6</v>
      </c>
      <c r="C7" s="13"/>
      <c r="D7" s="14">
        <v>1000000</v>
      </c>
      <c r="E7" s="15"/>
      <c r="F7" s="14">
        <v>1000000</v>
      </c>
      <c r="G7" s="13"/>
      <c r="H7" s="14">
        <v>1000000</v>
      </c>
      <c r="I7" s="13"/>
      <c r="J7" s="16"/>
      <c r="K7" s="14">
        <v>1000000</v>
      </c>
    </row>
    <row r="8" spans="1:11" ht="12.75">
      <c r="A8" s="12"/>
      <c r="B8" s="13" t="s">
        <v>7</v>
      </c>
      <c r="C8" s="13"/>
      <c r="D8" s="17">
        <v>6</v>
      </c>
      <c r="E8" s="18"/>
      <c r="F8" s="17">
        <v>6</v>
      </c>
      <c r="G8" s="13"/>
      <c r="H8" s="17">
        <v>6</v>
      </c>
      <c r="I8" s="13"/>
      <c r="J8" s="16"/>
      <c r="K8" s="17">
        <v>6</v>
      </c>
    </row>
    <row r="9" spans="1:11" ht="12.75">
      <c r="A9" s="12"/>
      <c r="B9" s="13" t="s">
        <v>8</v>
      </c>
      <c r="C9" s="13"/>
      <c r="D9" s="14">
        <v>5000</v>
      </c>
      <c r="E9" s="15"/>
      <c r="F9" s="14">
        <v>1500</v>
      </c>
      <c r="G9" s="13"/>
      <c r="H9" s="14">
        <v>6000</v>
      </c>
      <c r="I9" s="13"/>
      <c r="J9" s="16"/>
      <c r="K9" s="14">
        <v>6000</v>
      </c>
    </row>
    <row r="10" spans="1:11" ht="12.75">
      <c r="A10" s="12"/>
      <c r="B10" s="13"/>
      <c r="C10" s="13"/>
      <c r="D10" s="19" t="s">
        <v>9</v>
      </c>
      <c r="E10" s="15"/>
      <c r="F10" s="20"/>
      <c r="G10" s="13"/>
      <c r="H10" s="20"/>
      <c r="I10" s="13"/>
      <c r="J10" s="16"/>
      <c r="K10" s="21"/>
    </row>
    <row r="11" spans="1:11" ht="15" customHeight="1">
      <c r="A11" s="22"/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2.75">
      <c r="A12" s="22"/>
      <c r="B12" s="13" t="s">
        <v>11</v>
      </c>
      <c r="C12" s="13"/>
      <c r="D12" s="20">
        <f>D7</f>
        <v>1000000</v>
      </c>
      <c r="E12" s="15"/>
      <c r="F12" s="20">
        <f>F7</f>
        <v>1000000</v>
      </c>
      <c r="G12" s="13"/>
      <c r="H12" s="20">
        <f>H7</f>
        <v>1000000</v>
      </c>
      <c r="I12" s="13"/>
      <c r="J12" s="16"/>
      <c r="K12" s="21">
        <f>K7</f>
        <v>1000000</v>
      </c>
    </row>
    <row r="13" spans="1:11" ht="12.75">
      <c r="A13" s="22"/>
      <c r="B13" s="13" t="s">
        <v>12</v>
      </c>
      <c r="C13" s="13"/>
      <c r="D13" s="20">
        <f>D12*15%</f>
        <v>150000</v>
      </c>
      <c r="E13" s="15"/>
      <c r="F13" s="20">
        <f>F12*15%</f>
        <v>150000</v>
      </c>
      <c r="G13" s="13"/>
      <c r="H13" s="20">
        <f>H12*15%</f>
        <v>150000</v>
      </c>
      <c r="I13" s="13"/>
      <c r="J13" s="16"/>
      <c r="K13" s="21">
        <f>K12*15%</f>
        <v>150000</v>
      </c>
    </row>
    <row r="14" spans="1:11" ht="12.75">
      <c r="A14" s="22"/>
      <c r="B14" s="13" t="s">
        <v>13</v>
      </c>
      <c r="C14" s="13"/>
      <c r="D14" s="20">
        <f>(D12-(D8*20000))*10%</f>
        <v>88000</v>
      </c>
      <c r="E14" s="15"/>
      <c r="F14" s="20">
        <f>(F12-(F8*20000))*10%</f>
        <v>88000</v>
      </c>
      <c r="G14" s="13"/>
      <c r="H14" s="20">
        <f>(H12-(H8*20000))*10%</f>
        <v>88000</v>
      </c>
      <c r="I14" s="13"/>
      <c r="J14" s="16"/>
      <c r="K14" s="21">
        <f>(K12-(K8*20000))*10%</f>
        <v>88000</v>
      </c>
    </row>
    <row r="15" spans="1:11" ht="12.75">
      <c r="A15" s="22"/>
      <c r="B15" s="13" t="s">
        <v>14</v>
      </c>
      <c r="C15" s="13"/>
      <c r="D15" s="20">
        <f>D12*9%</f>
        <v>90000</v>
      </c>
      <c r="E15" s="15"/>
      <c r="F15" s="20">
        <f>F12*9%</f>
        <v>90000</v>
      </c>
      <c r="G15" s="13"/>
      <c r="H15" s="20">
        <f>H12*9%</f>
        <v>90000</v>
      </c>
      <c r="I15" s="13"/>
      <c r="J15" s="16"/>
      <c r="K15" s="21">
        <f>K12*9%</f>
        <v>90000</v>
      </c>
    </row>
    <row r="16" spans="1:11" ht="12.75">
      <c r="A16" s="22"/>
      <c r="B16" s="24" t="s">
        <v>15</v>
      </c>
      <c r="C16" s="24"/>
      <c r="D16" s="25">
        <f>SUM(D13:D15)</f>
        <v>328000</v>
      </c>
      <c r="E16" s="26"/>
      <c r="F16" s="25">
        <f>SUM(F13:F15)</f>
        <v>328000</v>
      </c>
      <c r="G16" s="24"/>
      <c r="H16" s="25">
        <f>SUM(H13:H15)</f>
        <v>328000</v>
      </c>
      <c r="I16" s="24"/>
      <c r="J16" s="27"/>
      <c r="K16" s="28">
        <f>SUM(K13:K15)</f>
        <v>328000</v>
      </c>
    </row>
    <row r="17" spans="1:11" ht="12.75">
      <c r="A17" s="22"/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2.75">
      <c r="A18" s="22"/>
      <c r="B18" s="7"/>
      <c r="C18" s="7"/>
      <c r="D18" s="8" t="s">
        <v>17</v>
      </c>
      <c r="E18" s="9"/>
      <c r="F18" s="8" t="s">
        <v>17</v>
      </c>
      <c r="G18" s="7"/>
      <c r="H18" s="29" t="s">
        <v>18</v>
      </c>
      <c r="I18" s="7"/>
      <c r="J18" s="30" t="s">
        <v>19</v>
      </c>
      <c r="K18" s="31" t="s">
        <v>20</v>
      </c>
    </row>
    <row r="19" spans="1:11" ht="12.75">
      <c r="A19" s="22"/>
      <c r="B19" s="13" t="s">
        <v>21</v>
      </c>
      <c r="C19" s="13"/>
      <c r="D19" s="20">
        <f>D12</f>
        <v>1000000</v>
      </c>
      <c r="E19" s="15"/>
      <c r="F19" s="20">
        <f>F12</f>
        <v>1000000</v>
      </c>
      <c r="G19" s="13"/>
      <c r="H19" s="20">
        <f>H12</f>
        <v>1000000</v>
      </c>
      <c r="I19" s="13"/>
      <c r="J19" s="20">
        <f>K12</f>
        <v>1000000</v>
      </c>
      <c r="K19" s="21">
        <f>K12</f>
        <v>1000000</v>
      </c>
    </row>
    <row r="20" spans="1:11" ht="12.75">
      <c r="A20" s="22"/>
      <c r="B20" s="13" t="s">
        <v>8</v>
      </c>
      <c r="C20" s="13" t="s">
        <v>22</v>
      </c>
      <c r="D20" s="20">
        <f>IF(D19*2%&gt;D9,D9,D19*2%)</f>
        <v>5000</v>
      </c>
      <c r="E20" s="15"/>
      <c r="F20" s="20"/>
      <c r="G20" s="13"/>
      <c r="H20" s="20"/>
      <c r="I20" s="13"/>
      <c r="J20" s="32">
        <f>K9</f>
        <v>6000</v>
      </c>
      <c r="K20" s="33">
        <f>K9</f>
        <v>6000</v>
      </c>
    </row>
    <row r="21" spans="1:11" ht="12.75">
      <c r="A21" s="22"/>
      <c r="B21" s="13" t="s">
        <v>11</v>
      </c>
      <c r="C21" s="13"/>
      <c r="D21" s="20">
        <f>D19-D20</f>
        <v>995000</v>
      </c>
      <c r="E21" s="15"/>
      <c r="F21" s="20">
        <f>F19-F20</f>
        <v>1000000</v>
      </c>
      <c r="G21" s="13"/>
      <c r="H21" s="20">
        <f>H19-H20</f>
        <v>1000000</v>
      </c>
      <c r="I21" s="13"/>
      <c r="J21" s="20">
        <f>J19-J20</f>
        <v>994000</v>
      </c>
      <c r="K21" s="21">
        <f>K19-K20</f>
        <v>994000</v>
      </c>
    </row>
    <row r="22" spans="1:11" ht="12.75">
      <c r="A22" s="22"/>
      <c r="B22" s="13" t="s">
        <v>12</v>
      </c>
      <c r="C22" s="13"/>
      <c r="D22" s="20">
        <f>D21*15%</f>
        <v>149250</v>
      </c>
      <c r="E22" s="15"/>
      <c r="F22" s="20">
        <f>F21*15%</f>
        <v>150000</v>
      </c>
      <c r="G22" s="13"/>
      <c r="H22" s="20">
        <f>H21*15%</f>
        <v>150000</v>
      </c>
      <c r="I22" s="13"/>
      <c r="J22" s="20">
        <f>J21*15%</f>
        <v>149100</v>
      </c>
      <c r="K22" s="21">
        <f>K21*15%</f>
        <v>149100</v>
      </c>
    </row>
    <row r="23" spans="1:11" ht="12.75">
      <c r="A23" s="22"/>
      <c r="B23" s="13" t="s">
        <v>13</v>
      </c>
      <c r="C23" s="13"/>
      <c r="D23" s="20">
        <f>(D21-(D8*20000))*10%</f>
        <v>87500</v>
      </c>
      <c r="E23" s="15"/>
      <c r="F23" s="20">
        <f>(F21-(F8*20000))*10%</f>
        <v>88000</v>
      </c>
      <c r="G23" s="13"/>
      <c r="H23" s="20">
        <f>(H21-(H8*20000))*10%</f>
        <v>88000</v>
      </c>
      <c r="I23" s="13"/>
      <c r="J23" s="20">
        <f>(J21-(K8*20000))*10%</f>
        <v>87400</v>
      </c>
      <c r="K23" s="21">
        <f>(K21-(K8*20000))*10%</f>
        <v>87400</v>
      </c>
    </row>
    <row r="24" spans="1:11" ht="12.75">
      <c r="A24" s="22"/>
      <c r="B24" s="13" t="s">
        <v>14</v>
      </c>
      <c r="C24" s="13"/>
      <c r="D24" s="20">
        <f>D21*9%</f>
        <v>89550</v>
      </c>
      <c r="E24" s="15"/>
      <c r="F24" s="20">
        <f>F21*9%</f>
        <v>90000</v>
      </c>
      <c r="G24" s="13"/>
      <c r="H24" s="20">
        <f>H21*9%</f>
        <v>90000</v>
      </c>
      <c r="I24" s="13"/>
      <c r="J24" s="20">
        <f>J21*9%</f>
        <v>89460</v>
      </c>
      <c r="K24" s="21">
        <f>K21*9%</f>
        <v>89460</v>
      </c>
    </row>
    <row r="25" spans="1:11" ht="12.75">
      <c r="A25" s="22"/>
      <c r="B25" s="13" t="s">
        <v>23</v>
      </c>
      <c r="C25" s="13"/>
      <c r="D25" s="20">
        <v>0</v>
      </c>
      <c r="E25" s="34" t="s">
        <v>24</v>
      </c>
      <c r="F25" s="33">
        <f>IF(F13*1%&gt;F9,-F9,-F13*1%)</f>
        <v>-1500</v>
      </c>
      <c r="G25" s="35" t="s">
        <v>25</v>
      </c>
      <c r="H25" s="32">
        <f>IF(H13*4%&gt;H9,-H9,-H13*4%)</f>
        <v>-6000</v>
      </c>
      <c r="I25" s="35" t="s">
        <v>25</v>
      </c>
      <c r="J25" s="32">
        <f>-IF(K9*40%&gt;K13*4%,K13*4%,K9*40%)</f>
        <v>-2400</v>
      </c>
      <c r="K25" s="33">
        <f>-IF(K9*30%&gt;K13*4%,K13*4%,K9*30%)</f>
        <v>-1800</v>
      </c>
    </row>
    <row r="26" spans="1:11" ht="12.75">
      <c r="A26" s="22"/>
      <c r="B26" s="24" t="s">
        <v>26</v>
      </c>
      <c r="C26" s="24"/>
      <c r="D26" s="25">
        <f>SUM(D22:D25)</f>
        <v>326300</v>
      </c>
      <c r="E26" s="26"/>
      <c r="F26" s="25">
        <f>SUM(F22:F25)</f>
        <v>326500</v>
      </c>
      <c r="G26" s="24"/>
      <c r="H26" s="25">
        <f>SUM(H22:H25)</f>
        <v>322000</v>
      </c>
      <c r="I26" s="24"/>
      <c r="J26" s="25">
        <f>SUM(J22:J25)</f>
        <v>323560</v>
      </c>
      <c r="K26" s="28">
        <f>SUM(K22:K25)</f>
        <v>324160</v>
      </c>
    </row>
    <row r="27" spans="1:11" ht="12.75">
      <c r="A27" s="22"/>
      <c r="B27" s="23" t="s">
        <v>27</v>
      </c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2.75">
      <c r="A28" s="22"/>
      <c r="B28" s="36" t="s">
        <v>28</v>
      </c>
      <c r="C28" s="36"/>
      <c r="D28" s="37">
        <f>D9</f>
        <v>5000</v>
      </c>
      <c r="E28" s="38"/>
      <c r="F28" s="38">
        <f>F9</f>
        <v>1500</v>
      </c>
      <c r="G28" s="39"/>
      <c r="H28" s="38">
        <f>H9</f>
        <v>6000</v>
      </c>
      <c r="I28" s="39"/>
      <c r="J28" s="38">
        <f>K9</f>
        <v>6000</v>
      </c>
      <c r="K28" s="37">
        <f>K9</f>
        <v>6000</v>
      </c>
    </row>
    <row r="29" spans="1:11" ht="12.75">
      <c r="A29" s="22"/>
      <c r="B29" s="35" t="s">
        <v>29</v>
      </c>
      <c r="C29" s="35"/>
      <c r="D29" s="33">
        <f>D20</f>
        <v>5000</v>
      </c>
      <c r="E29" s="32"/>
      <c r="F29" s="32">
        <f>F20</f>
        <v>0</v>
      </c>
      <c r="G29" s="34"/>
      <c r="H29" s="32">
        <f>H20</f>
        <v>0</v>
      </c>
      <c r="I29" s="34"/>
      <c r="J29" s="32">
        <f>J20</f>
        <v>6000</v>
      </c>
      <c r="K29" s="33">
        <f>K20</f>
        <v>6000</v>
      </c>
    </row>
    <row r="30" spans="1:11" ht="12.75">
      <c r="A30" s="22"/>
      <c r="B30" s="35" t="s">
        <v>30</v>
      </c>
      <c r="C30" s="40"/>
      <c r="D30" s="41">
        <f>D16-D26</f>
        <v>1700</v>
      </c>
      <c r="E30" s="42"/>
      <c r="F30" s="42">
        <f>F16-F26</f>
        <v>1500</v>
      </c>
      <c r="G30" s="43"/>
      <c r="H30" s="42">
        <f>H16-H26</f>
        <v>6000</v>
      </c>
      <c r="I30" s="43"/>
      <c r="J30" s="42">
        <f>K16-J26</f>
        <v>4440</v>
      </c>
      <c r="K30" s="41">
        <f>K16-K26</f>
        <v>3840</v>
      </c>
    </row>
    <row r="31" spans="2:11" ht="12.75">
      <c r="B31" s="44" t="s">
        <v>31</v>
      </c>
      <c r="C31" s="44"/>
      <c r="D31" s="45">
        <f>D30/D28</f>
        <v>0.34</v>
      </c>
      <c r="E31" s="46"/>
      <c r="F31" s="47">
        <f>F30/F28</f>
        <v>1</v>
      </c>
      <c r="G31" s="48"/>
      <c r="H31" s="47">
        <f>H30/H28</f>
        <v>1</v>
      </c>
      <c r="I31" s="48"/>
      <c r="J31" s="47">
        <f>J30/J28</f>
        <v>0.74</v>
      </c>
      <c r="K31" s="45">
        <f>K30/K28</f>
        <v>0.64</v>
      </c>
    </row>
  </sheetData>
  <sheetProtection password="D0DF" sheet="1" objects="1" scenarios="1"/>
  <mergeCells count="8">
    <mergeCell ref="C4:D5"/>
    <mergeCell ref="E4:F5"/>
    <mergeCell ref="G4:H5"/>
    <mergeCell ref="I4:K5"/>
    <mergeCell ref="A7:A10"/>
    <mergeCell ref="B11:K11"/>
    <mergeCell ref="B17:K17"/>
    <mergeCell ref="B27:K27"/>
  </mergeCells>
  <hyperlinks>
    <hyperlink ref="D10" r:id="rId1" display=" Recibo IN87 "/>
  </hyperlink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RGP</dc:creator>
  <cp:keywords/>
  <dc:description/>
  <cp:lastModifiedBy>gmartin</cp:lastModifiedBy>
  <cp:lastPrinted>2011-07-11T12:41:14Z</cp:lastPrinted>
  <dcterms:created xsi:type="dcterms:W3CDTF">2011-04-19T11:16:22Z</dcterms:created>
  <dcterms:modified xsi:type="dcterms:W3CDTF">2015-11-12T10:45:39Z</dcterms:modified>
  <cp:category/>
  <cp:version/>
  <cp:contentType/>
  <cp:contentStatus/>
</cp:coreProperties>
</file>